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gpo/Library/Mobile Documents/com~apple~CloudDocs/2026/Frontera Energy/Puerto Bahía /ISV/Convocatorias 2026/Bahia Emprende/"/>
    </mc:Choice>
  </mc:AlternateContent>
  <xr:revisionPtr revIDLastSave="0" documentId="8_{B73654A7-CF51-F84E-AB57-8FCDDCB2FC09}" xr6:coauthVersionLast="47" xr6:coauthVersionMax="47" xr10:uidLastSave="{00000000-0000-0000-0000-000000000000}"/>
  <bookViews>
    <workbookView xWindow="0" yWindow="740" windowWidth="30240" windowHeight="18900" tabRatio="500" xr2:uid="{00000000-000D-0000-FFFF-FFFF00000000}"/>
  </bookViews>
  <sheets>
    <sheet name="Instrucciones" sheetId="1" r:id="rId1"/>
    <sheet name="Plan de capitalización" sheetId="2" r:id="rId2"/>
    <sheet name="Entrega del apoyo" sheetId="3" r:id="rId3"/>
    <sheet name="Ejecución" sheetId="4" r:id="rId4"/>
    <sheet name="Brechas de habilitación" sheetId="5" r:id="rId5"/>
    <sheet name="Lista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0" i="5" l="1"/>
  <c r="C19" i="5"/>
  <c r="C18" i="5"/>
  <c r="C21" i="5" s="1"/>
  <c r="G15" i="4"/>
  <c r="F15" i="4"/>
  <c r="E15" i="4"/>
  <c r="B14" i="4"/>
  <c r="D14" i="4" s="1"/>
  <c r="I14" i="4" s="1"/>
  <c r="B13" i="4"/>
  <c r="C13" i="4" s="1"/>
  <c r="B12" i="4"/>
  <c r="C12" i="4" s="1"/>
  <c r="D11" i="4"/>
  <c r="I11" i="4" s="1"/>
  <c r="B11" i="4"/>
  <c r="C11" i="4" s="1"/>
  <c r="B10" i="4"/>
  <c r="D10" i="4" s="1"/>
  <c r="I10" i="4" s="1"/>
  <c r="B9" i="4"/>
  <c r="D9" i="4" s="1"/>
  <c r="I9" i="4" s="1"/>
  <c r="B8" i="4"/>
  <c r="C8" i="4" s="1"/>
  <c r="B7" i="4"/>
  <c r="C7" i="4" s="1"/>
  <c r="B6" i="4"/>
  <c r="C6" i="4" s="1"/>
  <c r="B5" i="4"/>
  <c r="D5" i="4" s="1"/>
  <c r="H8" i="3"/>
  <c r="G8" i="3"/>
  <c r="F8" i="3"/>
  <c r="E12" i="3" s="1"/>
  <c r="D8" i="3"/>
  <c r="C37" i="2"/>
  <c r="I30" i="2"/>
  <c r="E4" i="3" s="1"/>
  <c r="E13" i="3" s="1"/>
  <c r="H30" i="2"/>
  <c r="C40" i="2" s="1"/>
  <c r="J29" i="2"/>
  <c r="G29" i="2"/>
  <c r="G28" i="2"/>
  <c r="J28" i="2" s="1"/>
  <c r="G27" i="2"/>
  <c r="J27" i="2" s="1"/>
  <c r="J26" i="2"/>
  <c r="G26" i="2"/>
  <c r="G25" i="2"/>
  <c r="J25" i="2" s="1"/>
  <c r="J24" i="2"/>
  <c r="G24" i="2"/>
  <c r="G23" i="2"/>
  <c r="J23" i="2" s="1"/>
  <c r="G22" i="2"/>
  <c r="J22" i="2" s="1"/>
  <c r="G21" i="2"/>
  <c r="J21" i="2" s="1"/>
  <c r="G20" i="2"/>
  <c r="J20" i="2" s="1"/>
  <c r="G19" i="2"/>
  <c r="J19" i="2" s="1"/>
  <c r="G18" i="2"/>
  <c r="J18" i="2" s="1"/>
  <c r="G17" i="2"/>
  <c r="J17" i="2" s="1"/>
  <c r="G16" i="2"/>
  <c r="J16" i="2" s="1"/>
  <c r="G15" i="2"/>
  <c r="J15" i="2" s="1"/>
  <c r="G14" i="2"/>
  <c r="J14" i="2" s="1"/>
  <c r="G13" i="2"/>
  <c r="J13" i="2" s="1"/>
  <c r="G12" i="2"/>
  <c r="J12" i="2" s="1"/>
  <c r="G11" i="2"/>
  <c r="J11" i="2" s="1"/>
  <c r="G10" i="2"/>
  <c r="J9" i="2"/>
  <c r="G9" i="2"/>
  <c r="G30" i="2" l="1"/>
  <c r="D6" i="4"/>
  <c r="I6" i="4" s="1"/>
  <c r="D13" i="4"/>
  <c r="I13" i="4" s="1"/>
  <c r="C35" i="2"/>
  <c r="D8" i="4"/>
  <c r="I8" i="4" s="1"/>
  <c r="J12" i="4"/>
  <c r="H12" i="4"/>
  <c r="J13" i="4"/>
  <c r="H13" i="4"/>
  <c r="C36" i="2"/>
  <c r="C41" i="2"/>
  <c r="C33" i="2"/>
  <c r="I5" i="4"/>
  <c r="J7" i="4"/>
  <c r="H7" i="4"/>
  <c r="H6" i="4"/>
  <c r="J6" i="4"/>
  <c r="J8" i="4"/>
  <c r="H8" i="4"/>
  <c r="H11" i="4"/>
  <c r="J11" i="4"/>
  <c r="D7" i="4"/>
  <c r="I7" i="4" s="1"/>
  <c r="D12" i="4"/>
  <c r="I12" i="4" s="1"/>
  <c r="C9" i="4"/>
  <c r="C14" i="4"/>
  <c r="J10" i="2"/>
  <c r="C42" i="2" s="1"/>
  <c r="E3" i="3"/>
  <c r="C5" i="4"/>
  <c r="C34" i="2"/>
  <c r="C10" i="4"/>
  <c r="J9" i="4" l="1"/>
  <c r="H9" i="4"/>
  <c r="E7" i="3"/>
  <c r="E11" i="3"/>
  <c r="D15" i="4"/>
  <c r="I15" i="4" s="1"/>
  <c r="H10" i="4"/>
  <c r="J10" i="4"/>
  <c r="H5" i="4"/>
  <c r="C15" i="4"/>
  <c r="J5" i="4"/>
  <c r="J15" i="4" s="1"/>
  <c r="J14" i="4"/>
  <c r="H14" i="4"/>
  <c r="I7" i="3" l="1"/>
  <c r="I8" i="3" s="1"/>
  <c r="E8" i="3"/>
  <c r="E14" i="3" s="1"/>
  <c r="H18" i="4"/>
  <c r="H17" i="4"/>
  <c r="H15" i="4"/>
</calcChain>
</file>

<file path=xl/sharedStrings.xml><?xml version="1.0" encoding="utf-8"?>
<sst xmlns="http://schemas.openxmlformats.org/spreadsheetml/2006/main" count="158" uniqueCount="146">
  <si>
    <t>Anexo 2 · Plan de capitalización</t>
  </si>
  <si>
    <t>Convocatoria Bahía Emprende 2026 · Puerto Bahía</t>
  </si>
  <si>
    <t>Cómo se llena</t>
  </si>
  <si>
    <t>Celdas amarillas</t>
  </si>
  <si>
    <t>Son las que usted llena. Escriba solo en ellas. El resto se calcula solo.</t>
  </si>
  <si>
    <t>Hoja Plan de capitalización</t>
  </si>
  <si>
    <t>Cada postulación presenta su propio plan. Anote cada activo, certificación o proceso que pediría en una fila, con lo que paga Puerto Bahía y lo que aportaría usted. La suma de los dos debe dar el valor total. Después de la selección el plan se ajusta con el plan y modelo de negocio que se co-crea con cada unidad.</t>
  </si>
  <si>
    <t>Apoyo</t>
  </si>
  <si>
    <t>Perfil A: Puerto Bahía aporta $6.000.000 por unidad, en activos y en especie. Perfil B: el apoyo, total o parcial, no supera $6.000.000 y se aplica a la certificación o proceso de habilitación; el resto lo aporta la empresa. No se entrega dinero en efectivo.</t>
  </si>
  <si>
    <t>Aporte del postulante</t>
  </si>
  <si>
    <t>Perfil A: no se exige. Perfil B: la empresa aporta, en dinero o en especie, la parte del costo que supere $6.000.000. Se anota en la columna Aporte del postulante y se soporta con registros.</t>
  </si>
  <si>
    <t>Hoja Entrega del apoyo</t>
  </si>
  <si>
    <t>Registre la entrega del apoyo en especie, que debe quedar hecha antes de que termine 2026, y el soporte con acta de recibo. No hay pagos por hitos ni dinero en efectivo.</t>
  </si>
  <si>
    <t>Hoja Ejecución</t>
  </si>
  <si>
    <t>Compara lo presupuestado con lo ejecutado en cada rubro. Se llena en el corte de diciembre y en el cierre de febrero.</t>
  </si>
  <si>
    <t>Hoja Brechas de habilitación</t>
  </si>
  <si>
    <t>Anote los requisitos que le faltan (por ejemplo RUT, RUC, BPM o registro sanitario), para qué los necesita y cómo avanza cada uno. Se actualiza en el corte de diciembre y en el cierre.</t>
  </si>
  <si>
    <t>Justificación y evaluación inicial</t>
  </si>
  <si>
    <t>Al final de la hoja Plan de capitalización explique por qué considera clave su propuesta. El apoyo aprobado depende de la evaluación de inicio (índice de crecimiento sostenible, ICS) y del plan y modelo de negocio, para que la inversión genere el mayor impacto posible.</t>
  </si>
  <si>
    <t>Fila de ejemplo</t>
  </si>
  <si>
    <t>En las hojas Plan de capitalización y Brechas de habilitación hay una fila gris de ejemplo. No se suma. Puede borrarla.</t>
  </si>
  <si>
    <t>Código de colores</t>
  </si>
  <si>
    <t>Amarillo con letra azul</t>
  </si>
  <si>
    <t>Usted escribe aquí.</t>
  </si>
  <si>
    <t>Letra negra</t>
  </si>
  <si>
    <t>Fórmula. No escribir.</t>
  </si>
  <si>
    <t>Letra verde</t>
  </si>
  <si>
    <t>Dato traído de otra hoja. No escribir.</t>
  </si>
  <si>
    <t>Valores en pesos colombianos. Parámetros de la convocatoria: apoyo de $6.000.000 por unidad (activos o, en el perfil B, certificación o proceso); en el perfil B el postulante aporta lo que lo supere.</t>
  </si>
  <si>
    <t>Plan de capitalización</t>
  </si>
  <si>
    <t>Postulante</t>
  </si>
  <si>
    <t>Apoyo máximo por unidad</t>
  </si>
  <si>
    <t>Unidad económica</t>
  </si>
  <si>
    <t>Perfil B: lo que exceda lo aporta la empresa</t>
  </si>
  <si>
    <t>Perfil (A o B)</t>
  </si>
  <si>
    <t>Parámetros fijados por los términos de referencia.</t>
  </si>
  <si>
    <t>Comunidad</t>
  </si>
  <si>
    <t>N.°</t>
  </si>
  <si>
    <t>Rubro</t>
  </si>
  <si>
    <t>Descripción del activo</t>
  </si>
  <si>
    <t>Unidad</t>
  </si>
  <si>
    <t>Cantidad</t>
  </si>
  <si>
    <t>Valor unitario</t>
  </si>
  <si>
    <t>Valor total</t>
  </si>
  <si>
    <t>Apoyo Puerto Bahía</t>
  </si>
  <si>
    <t>Aporte del postulante (dinero o especie)</t>
  </si>
  <si>
    <t>Revisión</t>
  </si>
  <si>
    <t>Ej.</t>
  </si>
  <si>
    <t>1. Equipos y maquinaria menor</t>
  </si>
  <si>
    <t>EJEMPLO: nevera horizontal para conservar alimentos</t>
  </si>
  <si>
    <t>TOTALES</t>
  </si>
  <si>
    <t>Resumen y verificación</t>
  </si>
  <si>
    <t>Valor total del plan</t>
  </si>
  <si>
    <t>Apoyo solicitado a Puerto Bahía</t>
  </si>
  <si>
    <t>Aporte total del postulante</t>
  </si>
  <si>
    <t>Valor que excede el apoyo máximo</t>
  </si>
  <si>
    <t>Saldo del apoyo por asignar</t>
  </si>
  <si>
    <t>Controles</t>
  </si>
  <si>
    <t>Apoyo dentro de $6.000.000</t>
  </si>
  <si>
    <t>Aporte cubre lo que excede el apoyo</t>
  </si>
  <si>
    <t>Todas las filas cuadran</t>
  </si>
  <si>
    <t>¿Por qué considera clave esta propuesta de capitalización?</t>
  </si>
  <si>
    <t>Nota: el apoyo aprobado para este plan dependerá de la evaluación de inicio (índice de crecimiento sostenible, ICS) y del plan y modelo de negocio que se co-crea con cada unidad, para que la inversión genere el mayor impacto posible. Este plan es una propuesta y puede ajustarse después de la selección.</t>
  </si>
  <si>
    <t>Entrega del apoyo</t>
  </si>
  <si>
    <t>Apoyo total de Puerto Bahía</t>
  </si>
  <si>
    <t>Aporte total del postulante (perfil B)</t>
  </si>
  <si>
    <t>Qué se entrega y condición</t>
  </si>
  <si>
    <t>Fecha de referencia</t>
  </si>
  <si>
    <t>% del apoyo</t>
  </si>
  <si>
    <t>Valor programado</t>
  </si>
  <si>
    <t>Valor entregado</t>
  </si>
  <si>
    <t>Soportado con acta de recibo</t>
  </si>
  <si>
    <t>Aporte del postulante realizado</t>
  </si>
  <si>
    <t>Por entregar</t>
  </si>
  <si>
    <t>Entrega del apoyo en especie, con acta de recibo a satisfacción: activos (perfil A) o certificación o proceso pagado directamente al proveedor (perfil B). Requiere convenio firmado, diagnóstico y línea base, plan de negocio aprobado (perfil A) o ruta de habilitación definida (perfil B) y asistencia mínima del 80 % a la formación inicial.</t>
  </si>
  <si>
    <t>Hasta 30 dic. 2026</t>
  </si>
  <si>
    <t>TOTAL</t>
  </si>
  <si>
    <t>Indicadores</t>
  </si>
  <si>
    <t>Apoyo entregado frente al apoyo total de Puerto Bahía</t>
  </si>
  <si>
    <t>Entrega soportada con acta frente a lo entregado</t>
  </si>
  <si>
    <t>Aporte del postulante realizado frente al previsto</t>
  </si>
  <si>
    <t>Valor del apoyo pendiente de entrega</t>
  </si>
  <si>
    <t>El apoyo se entrega en especie y no hay pagos por hitos ni desembolsos en dinero.</t>
  </si>
  <si>
    <t>Ejecución por rubro</t>
  </si>
  <si>
    <t>Llene las columnas amarillas en el corte del 15 de diciembre y en el cierre. La del cierre es acumulada.</t>
  </si>
  <si>
    <t>Apoyo Puerto Bahía presupuestado</t>
  </si>
  <si>
    <t>Aporte del postulante previsto</t>
  </si>
  <si>
    <t>Entregado con apoyo Puerto Bahía al corte de dic.</t>
  </si>
  <si>
    <t>Entregado con apoyo Puerto Bahía al cierre</t>
  </si>
  <si>
    <t>Aporte del postulante realizado al cierre</t>
  </si>
  <si>
    <t>% ejecución apoyo</t>
  </si>
  <si>
    <t>% ejecución aporte postulante</t>
  </si>
  <si>
    <t>Diferencia apoyo Puerto Bahía</t>
  </si>
  <si>
    <t>Control: el total presupuestado por rubro coincide con el de la hoja Plan de capitalización</t>
  </si>
  <si>
    <t>Apoyo entregado al corte de diciembre (% del apoyo presupuestado)</t>
  </si>
  <si>
    <t>Brechas de habilitación</t>
  </si>
  <si>
    <t>Anote los requisitos que le faltan para acceder a mercados y a oportunidades de empresas industriales. Actualice los estados en el corte de diciembre y en el cierre.</t>
  </si>
  <si>
    <t>Requisito</t>
  </si>
  <si>
    <t>¿Lo tiene?</t>
  </si>
  <si>
    <t>¿Para qué lo necesita?</t>
  </si>
  <si>
    <t>Fecha estimada de obtención</t>
  </si>
  <si>
    <t>Estado al corte de dic.</t>
  </si>
  <si>
    <t>Estado al cierre</t>
  </si>
  <si>
    <t>Registro Nacional de Turismo</t>
  </si>
  <si>
    <t>No</t>
  </si>
  <si>
    <t>EJEMPLO: para ofrecer paseos a empresas y visitantes</t>
  </si>
  <si>
    <t>Feb. 2027</t>
  </si>
  <si>
    <t>En trámite (radicado)</t>
  </si>
  <si>
    <t>Resumen</t>
  </si>
  <si>
    <t>Brechas identificadas</t>
  </si>
  <si>
    <t>Obtenidas o radicadas al corte de dic.</t>
  </si>
  <si>
    <t>Obtenidas o radicadas al cierre</t>
  </si>
  <si>
    <t>Avance al cierre (obtenidas o radicadas sobre identificadas)</t>
  </si>
  <si>
    <t>La certificación la otorga el organismo competente. El indicador mide certificaciones obtenidas o trámites radicados, no garantiza la certificación.</t>
  </si>
  <si>
    <t>Rubros</t>
  </si>
  <si>
    <t>Requisitos de habilitación</t>
  </si>
  <si>
    <t>Estado del trámite</t>
  </si>
  <si>
    <t>Comunidades</t>
  </si>
  <si>
    <t>Registro mercantil y RUT</t>
  </si>
  <si>
    <t>No iniciado</t>
  </si>
  <si>
    <t>Sí</t>
  </si>
  <si>
    <t>Pasacaballos</t>
  </si>
  <si>
    <t>2. Herramientas y utensilios</t>
  </si>
  <si>
    <t>Facturación</t>
  </si>
  <si>
    <t>En trámite</t>
  </si>
  <si>
    <t>Santa Ana</t>
  </si>
  <si>
    <t>3. Mobiliario y exhibición</t>
  </si>
  <si>
    <t>Seguridad y salud en el trabajo (SG-SST)</t>
  </si>
  <si>
    <t>Obtenido</t>
  </si>
  <si>
    <t>Ararca</t>
  </si>
  <si>
    <t>4. Materiales y dotación productiva</t>
  </si>
  <si>
    <t>RUC</t>
  </si>
  <si>
    <t>No aplica</t>
  </si>
  <si>
    <t>Bocachica</t>
  </si>
  <si>
    <t>5. Empaques e imagen del producto</t>
  </si>
  <si>
    <t>BPM o manipulación de alimentos</t>
  </si>
  <si>
    <t>Caño del Oro</t>
  </si>
  <si>
    <t>6. Dotación de seguridad y protección</t>
  </si>
  <si>
    <t>Registro sanitario</t>
  </si>
  <si>
    <t>Barú</t>
  </si>
  <si>
    <t>7. Certificación o proceso de habilitación (perfil B)</t>
  </si>
  <si>
    <t>8. Otros (explique en la descripción)</t>
  </si>
  <si>
    <t>Requisitos de proveedor de empresa industrial</t>
  </si>
  <si>
    <t>9. Aporte del postulante: en dinero</t>
  </si>
  <si>
    <t>Otro (explique)</t>
  </si>
  <si>
    <t>10. Aporte del postulante: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</si>
</sst>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&quot;($&quot;#,##0\);\-"/>
    <numFmt numFmtId="165" formatCode="0.0%;\(0.0%\);\-"/>
  </numFmts>
  <fonts count="10" x14ac:knownFonts="1">
    <font>
      <sz val="11"/>
      <color theme="1"/>
      <name val="Calibri"/>
      <family val="2"/>
      <charset val="1"/>
    </font>
    <font>
      <b/>
      <sz val="14"/>
      <color rgb="FF1F3864"/>
      <name val="Arial"/>
      <family val="2"/>
    </font>
    <font>
      <sz val="9"/>
      <color rgb="FF7F7F7F"/>
      <name val="Arial"/>
      <family val="2"/>
    </font>
    <font>
      <b/>
      <sz val="11"/>
      <color rgb="FF1F386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008000"/>
      <name val="Arial"/>
      <family val="2"/>
    </font>
    <font>
      <b/>
      <sz val="10"/>
      <color rgb="FFFFFFFF"/>
      <name val="Arial"/>
      <family val="2"/>
    </font>
    <font>
      <sz val="10"/>
      <color rgb="FF7F7F7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EDEDED"/>
      </patternFill>
    </fill>
    <fill>
      <patternFill patternType="solid">
        <fgColor rgb="FF1F3864"/>
        <bgColor rgb="FF333333"/>
      </patternFill>
    </fill>
    <fill>
      <patternFill patternType="solid">
        <fgColor rgb="FFEDEDED"/>
        <bgColor rgb="FFDEEAF6"/>
      </patternFill>
    </fill>
    <fill>
      <patternFill patternType="solid">
        <fgColor rgb="FFDEEAF6"/>
        <b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2" borderId="0" xfId="0" applyFont="1" applyFill="1"/>
    <xf numFmtId="0" fontId="5" fillId="0" borderId="0" xfId="0" applyFont="1"/>
    <xf numFmtId="0" fontId="7" fillId="0" borderId="0" xfId="0" applyFont="1"/>
    <xf numFmtId="0" fontId="4" fillId="0" borderId="0" xfId="0" applyFont="1"/>
    <xf numFmtId="0" fontId="6" fillId="2" borderId="1" xfId="0" applyFont="1" applyFill="1" applyBorder="1"/>
    <xf numFmtId="164" fontId="6" fillId="0" borderId="0" xfId="0" applyNumberFormat="1" applyFont="1"/>
    <xf numFmtId="0" fontId="8" fillId="3" borderId="0" xfId="0" applyFont="1" applyFill="1" applyAlignment="1">
      <alignment horizontal="center" vertical="center" wrapText="1"/>
    </xf>
    <xf numFmtId="0" fontId="9" fillId="4" borderId="0" xfId="0" applyFont="1" applyFill="1"/>
    <xf numFmtId="164" fontId="9" fillId="4" borderId="0" xfId="0" applyNumberFormat="1" applyFont="1" applyFill="1"/>
    <xf numFmtId="164" fontId="6" fillId="2" borderId="1" xfId="0" applyNumberFormat="1" applyFont="1" applyFill="1" applyBorder="1"/>
    <xf numFmtId="164" fontId="5" fillId="0" borderId="0" xfId="0" applyNumberFormat="1" applyFont="1"/>
    <xf numFmtId="0" fontId="4" fillId="5" borderId="0" xfId="0" applyFont="1" applyFill="1"/>
    <xf numFmtId="164" fontId="4" fillId="5" borderId="0" xfId="0" applyNumberFormat="1" applyFont="1" applyFill="1"/>
    <xf numFmtId="164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4" fontId="7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9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9" fontId="4" fillId="5" borderId="0" xfId="0" applyNumberFormat="1" applyFont="1" applyFill="1"/>
    <xf numFmtId="165" fontId="4" fillId="0" borderId="0" xfId="0" applyNumberFormat="1" applyFont="1"/>
    <xf numFmtId="164" fontId="4" fillId="0" borderId="0" xfId="0" applyNumberFormat="1" applyFont="1"/>
    <xf numFmtId="165" fontId="5" fillId="0" borderId="0" xfId="0" applyNumberFormat="1" applyFont="1"/>
    <xf numFmtId="165" fontId="4" fillId="5" borderId="0" xfId="0" applyNumberFormat="1" applyFont="1" applyFill="1"/>
    <xf numFmtId="1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8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EDEDED"/>
      <rgbColor rgb="FFDEEA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2882880</xdr:colOff>
      <xdr:row>0</xdr:row>
      <xdr:rowOff>25560</xdr:rowOff>
    </xdr:from>
    <xdr:to>
      <xdr:col>2</xdr:col>
      <xdr:colOff>5645160</xdr:colOff>
      <xdr:row>3</xdr:row>
      <xdr:rowOff>103680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490720" y="25560"/>
          <a:ext cx="2762280" cy="679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84600</xdr:colOff>
      <xdr:row>0</xdr:row>
      <xdr:rowOff>101520</xdr:rowOff>
    </xdr:from>
    <xdr:to>
      <xdr:col>10</xdr:col>
      <xdr:colOff>450360</xdr:colOff>
      <xdr:row>1</xdr:row>
      <xdr:rowOff>123480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798200" y="101520"/>
          <a:ext cx="2762280" cy="679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139680</xdr:rowOff>
    </xdr:from>
    <xdr:to>
      <xdr:col>9</xdr:col>
      <xdr:colOff>225000</xdr:colOff>
      <xdr:row>3</xdr:row>
      <xdr:rowOff>171360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207160" y="139680"/>
          <a:ext cx="2762280" cy="679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660240</xdr:colOff>
      <xdr:row>0</xdr:row>
      <xdr:rowOff>25560</xdr:rowOff>
    </xdr:from>
    <xdr:to>
      <xdr:col>10</xdr:col>
      <xdr:colOff>250920</xdr:colOff>
      <xdr:row>3</xdr:row>
      <xdr:rowOff>95400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598760" y="25560"/>
          <a:ext cx="2762280" cy="67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1"/>
  <sheetViews>
    <sheetView showGridLines="0" tabSelected="1" zoomScaleNormal="100" workbookViewId="0"/>
  </sheetViews>
  <sheetFormatPr baseColWidth="10" defaultColWidth="8.6640625" defaultRowHeight="15" x14ac:dyDescent="0.2"/>
  <cols>
    <col min="1" max="1" width="3" customWidth="1"/>
    <col min="2" max="2" width="34" customWidth="1"/>
    <col min="3" max="3" width="82" customWidth="1"/>
  </cols>
  <sheetData>
    <row r="2" spans="2:3" ht="18" x14ac:dyDescent="0.2">
      <c r="B2" s="4" t="s">
        <v>0</v>
      </c>
    </row>
    <row r="3" spans="2:3" x14ac:dyDescent="0.2">
      <c r="B3" s="5" t="s">
        <v>1</v>
      </c>
    </row>
    <row r="5" spans="2:3" x14ac:dyDescent="0.2">
      <c r="B5" s="6" t="s">
        <v>2</v>
      </c>
    </row>
    <row r="6" spans="2:3" x14ac:dyDescent="0.2">
      <c r="B6" s="7" t="s">
        <v>3</v>
      </c>
      <c r="C6" s="8" t="s">
        <v>4</v>
      </c>
    </row>
    <row r="7" spans="2:3" ht="56" x14ac:dyDescent="0.2">
      <c r="B7" s="7" t="s">
        <v>5</v>
      </c>
      <c r="C7" s="8" t="s">
        <v>6</v>
      </c>
    </row>
    <row r="8" spans="2:3" ht="42" x14ac:dyDescent="0.2">
      <c r="B8" s="7" t="s">
        <v>7</v>
      </c>
      <c r="C8" s="8" t="s">
        <v>8</v>
      </c>
    </row>
    <row r="9" spans="2:3" ht="28" x14ac:dyDescent="0.2">
      <c r="B9" s="7" t="s">
        <v>9</v>
      </c>
      <c r="C9" s="8" t="s">
        <v>10</v>
      </c>
    </row>
    <row r="10" spans="2:3" ht="28" x14ac:dyDescent="0.2">
      <c r="B10" s="7" t="s">
        <v>11</v>
      </c>
      <c r="C10" s="8" t="s">
        <v>12</v>
      </c>
    </row>
    <row r="11" spans="2:3" ht="28" x14ac:dyDescent="0.2">
      <c r="B11" s="7" t="s">
        <v>13</v>
      </c>
      <c r="C11" s="8" t="s">
        <v>14</v>
      </c>
    </row>
    <row r="12" spans="2:3" ht="28" x14ac:dyDescent="0.2">
      <c r="B12" s="7" t="s">
        <v>15</v>
      </c>
      <c r="C12" s="8" t="s">
        <v>16</v>
      </c>
    </row>
    <row r="13" spans="2:3" ht="42" x14ac:dyDescent="0.2">
      <c r="B13" s="7" t="s">
        <v>17</v>
      </c>
      <c r="C13" s="8" t="s">
        <v>18</v>
      </c>
    </row>
    <row r="14" spans="2:3" ht="28" x14ac:dyDescent="0.2">
      <c r="B14" s="7" t="s">
        <v>19</v>
      </c>
      <c r="C14" s="8" t="s">
        <v>20</v>
      </c>
    </row>
    <row r="16" spans="2:3" x14ac:dyDescent="0.2">
      <c r="B16" s="6" t="s">
        <v>21</v>
      </c>
    </row>
    <row r="17" spans="2:3" x14ac:dyDescent="0.2">
      <c r="B17" s="9" t="s">
        <v>22</v>
      </c>
      <c r="C17" s="10" t="s">
        <v>23</v>
      </c>
    </row>
    <row r="18" spans="2:3" x14ac:dyDescent="0.2">
      <c r="B18" s="10" t="s">
        <v>24</v>
      </c>
      <c r="C18" s="10" t="s">
        <v>25</v>
      </c>
    </row>
    <row r="19" spans="2:3" x14ac:dyDescent="0.2">
      <c r="B19" s="11" t="s">
        <v>26</v>
      </c>
      <c r="C19" s="10" t="s">
        <v>27</v>
      </c>
    </row>
    <row r="21" spans="2:3" x14ac:dyDescent="0.2">
      <c r="B21" s="5" t="s">
        <v>28</v>
      </c>
    </row>
  </sheetData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7"/>
  <sheetViews>
    <sheetView showGridLines="0" zoomScaleNormal="100" workbookViewId="0">
      <pane ySplit="8" topLeftCell="A9" activePane="bottomLeft" state="frozen"/>
      <selection pane="bottomLeft"/>
    </sheetView>
  </sheetViews>
  <sheetFormatPr baseColWidth="10" defaultColWidth="8.6640625" defaultRowHeight="15" x14ac:dyDescent="0.2"/>
  <cols>
    <col min="1" max="1" width="5" customWidth="1"/>
    <col min="2" max="2" width="38" customWidth="1"/>
    <col min="3" max="3" width="40" customWidth="1"/>
    <col min="4" max="4" width="11" customWidth="1"/>
    <col min="5" max="5" width="10" customWidth="1"/>
    <col min="6" max="6" width="15" customWidth="1"/>
    <col min="7" max="7" width="16" customWidth="1"/>
    <col min="8" max="8" width="17" customWidth="1"/>
    <col min="9" max="9" width="22" customWidth="1"/>
    <col min="10" max="10" width="12" customWidth="1"/>
  </cols>
  <sheetData>
    <row r="1" spans="1:10" ht="51.75" customHeight="1" x14ac:dyDescent="0.2">
      <c r="A1" s="4" t="s">
        <v>29</v>
      </c>
    </row>
    <row r="3" spans="1:10" x14ac:dyDescent="0.2">
      <c r="A3" s="12" t="s">
        <v>30</v>
      </c>
      <c r="C3" s="3"/>
      <c r="D3" s="3"/>
      <c r="E3" s="3"/>
      <c r="F3" s="3"/>
      <c r="G3" s="3"/>
      <c r="I3" s="10" t="s">
        <v>31</v>
      </c>
      <c r="J3" s="14">
        <v>6000000</v>
      </c>
    </row>
    <row r="4" spans="1:10" x14ac:dyDescent="0.2">
      <c r="A4" s="12" t="s">
        <v>32</v>
      </c>
      <c r="C4" s="3"/>
      <c r="D4" s="3"/>
      <c r="E4" s="3"/>
      <c r="F4" s="3"/>
      <c r="G4" s="3"/>
      <c r="I4" s="5" t="s">
        <v>33</v>
      </c>
    </row>
    <row r="5" spans="1:10" x14ac:dyDescent="0.2">
      <c r="A5" s="12" t="s">
        <v>34</v>
      </c>
      <c r="C5" s="3"/>
      <c r="D5" s="3"/>
      <c r="E5" s="3"/>
      <c r="F5" s="3"/>
      <c r="G5" s="3"/>
      <c r="I5" s="5" t="s">
        <v>35</v>
      </c>
    </row>
    <row r="6" spans="1:10" x14ac:dyDescent="0.2">
      <c r="A6" s="12" t="s">
        <v>36</v>
      </c>
      <c r="C6" s="3"/>
      <c r="D6" s="3"/>
      <c r="E6" s="3"/>
      <c r="F6" s="3"/>
      <c r="G6" s="3"/>
    </row>
    <row r="8" spans="1:10" ht="31.5" customHeight="1" x14ac:dyDescent="0.2">
      <c r="A8" s="15" t="s">
        <v>37</v>
      </c>
      <c r="B8" s="15" t="s">
        <v>38</v>
      </c>
      <c r="C8" s="15" t="s">
        <v>39</v>
      </c>
      <c r="D8" s="15" t="s">
        <v>40</v>
      </c>
      <c r="E8" s="15" t="s">
        <v>41</v>
      </c>
      <c r="F8" s="15" t="s">
        <v>42</v>
      </c>
      <c r="G8" s="15" t="s">
        <v>43</v>
      </c>
      <c r="H8" s="15" t="s">
        <v>44</v>
      </c>
      <c r="I8" s="15" t="s">
        <v>45</v>
      </c>
      <c r="J8" s="15" t="s">
        <v>46</v>
      </c>
    </row>
    <row r="9" spans="1:10" x14ac:dyDescent="0.2">
      <c r="A9" s="16" t="s">
        <v>47</v>
      </c>
      <c r="B9" s="16" t="s">
        <v>48</v>
      </c>
      <c r="C9" s="16" t="s">
        <v>49</v>
      </c>
      <c r="D9" s="16" t="s">
        <v>40</v>
      </c>
      <c r="E9" s="16">
        <v>1</v>
      </c>
      <c r="F9" s="17">
        <v>3500000</v>
      </c>
      <c r="G9" s="17">
        <f t="shared" ref="G9:G29" si="0">E9*F9</f>
        <v>3500000</v>
      </c>
      <c r="H9" s="17">
        <v>3500000</v>
      </c>
      <c r="I9" s="17">
        <v>0</v>
      </c>
      <c r="J9" s="16" t="str">
        <f>IF(ROUND(G9-H9-I9,0)=0,"OK","Revisar")</f>
        <v>OK</v>
      </c>
    </row>
    <row r="10" spans="1:10" x14ac:dyDescent="0.2">
      <c r="A10" s="10">
        <v>1</v>
      </c>
      <c r="B10" s="13"/>
      <c r="C10" s="13"/>
      <c r="D10" s="13"/>
      <c r="E10" s="13"/>
      <c r="F10" s="18"/>
      <c r="G10" s="19">
        <f t="shared" si="0"/>
        <v>0</v>
      </c>
      <c r="H10" s="18"/>
      <c r="I10" s="18"/>
      <c r="J10" s="10" t="str">
        <f t="shared" ref="J10:J29" si="1">IF(AND(G10=0,H10+I10=0),"",IF(ROUND(G10-H10-I10,0)=0,"OK","Revisar"))</f>
        <v/>
      </c>
    </row>
    <row r="11" spans="1:10" x14ac:dyDescent="0.2">
      <c r="A11" s="10">
        <v>2</v>
      </c>
      <c r="B11" s="13"/>
      <c r="C11" s="13"/>
      <c r="D11" s="13"/>
      <c r="E11" s="13"/>
      <c r="F11" s="18"/>
      <c r="G11" s="19">
        <f t="shared" si="0"/>
        <v>0</v>
      </c>
      <c r="H11" s="18"/>
      <c r="I11" s="18"/>
      <c r="J11" s="10" t="str">
        <f t="shared" si="1"/>
        <v/>
      </c>
    </row>
    <row r="12" spans="1:10" x14ac:dyDescent="0.2">
      <c r="A12" s="10">
        <v>3</v>
      </c>
      <c r="B12" s="13"/>
      <c r="C12" s="13"/>
      <c r="D12" s="13"/>
      <c r="E12" s="13"/>
      <c r="F12" s="18"/>
      <c r="G12" s="19">
        <f t="shared" si="0"/>
        <v>0</v>
      </c>
      <c r="H12" s="18"/>
      <c r="I12" s="18"/>
      <c r="J12" s="10" t="str">
        <f t="shared" si="1"/>
        <v/>
      </c>
    </row>
    <row r="13" spans="1:10" x14ac:dyDescent="0.2">
      <c r="A13" s="10">
        <v>4</v>
      </c>
      <c r="B13" s="13"/>
      <c r="C13" s="13"/>
      <c r="D13" s="13"/>
      <c r="E13" s="13"/>
      <c r="F13" s="18"/>
      <c r="G13" s="19">
        <f t="shared" si="0"/>
        <v>0</v>
      </c>
      <c r="H13" s="18"/>
      <c r="I13" s="18"/>
      <c r="J13" s="10" t="str">
        <f t="shared" si="1"/>
        <v/>
      </c>
    </row>
    <row r="14" spans="1:10" x14ac:dyDescent="0.2">
      <c r="A14" s="10">
        <v>5</v>
      </c>
      <c r="B14" s="13"/>
      <c r="C14" s="13"/>
      <c r="D14" s="13"/>
      <c r="E14" s="13"/>
      <c r="F14" s="18"/>
      <c r="G14" s="19">
        <f t="shared" si="0"/>
        <v>0</v>
      </c>
      <c r="H14" s="18"/>
      <c r="I14" s="18"/>
      <c r="J14" s="10" t="str">
        <f t="shared" si="1"/>
        <v/>
      </c>
    </row>
    <row r="15" spans="1:10" x14ac:dyDescent="0.2">
      <c r="A15" s="10">
        <v>6</v>
      </c>
      <c r="B15" s="13"/>
      <c r="C15" s="13"/>
      <c r="D15" s="13"/>
      <c r="E15" s="13"/>
      <c r="F15" s="18"/>
      <c r="G15" s="19">
        <f t="shared" si="0"/>
        <v>0</v>
      </c>
      <c r="H15" s="18"/>
      <c r="I15" s="18"/>
      <c r="J15" s="10" t="str">
        <f t="shared" si="1"/>
        <v/>
      </c>
    </row>
    <row r="16" spans="1:10" x14ac:dyDescent="0.2">
      <c r="A16" s="10">
        <v>7</v>
      </c>
      <c r="B16" s="13"/>
      <c r="C16" s="13"/>
      <c r="D16" s="13"/>
      <c r="E16" s="13"/>
      <c r="F16" s="18"/>
      <c r="G16" s="19">
        <f t="shared" si="0"/>
        <v>0</v>
      </c>
      <c r="H16" s="18"/>
      <c r="I16" s="18"/>
      <c r="J16" s="10" t="str">
        <f t="shared" si="1"/>
        <v/>
      </c>
    </row>
    <row r="17" spans="1:10" x14ac:dyDescent="0.2">
      <c r="A17" s="10">
        <v>8</v>
      </c>
      <c r="B17" s="13"/>
      <c r="C17" s="13"/>
      <c r="D17" s="13"/>
      <c r="E17" s="13"/>
      <c r="F17" s="18"/>
      <c r="G17" s="19">
        <f t="shared" si="0"/>
        <v>0</v>
      </c>
      <c r="H17" s="18"/>
      <c r="I17" s="18"/>
      <c r="J17" s="10" t="str">
        <f t="shared" si="1"/>
        <v/>
      </c>
    </row>
    <row r="18" spans="1:10" x14ac:dyDescent="0.2">
      <c r="A18" s="10">
        <v>9</v>
      </c>
      <c r="B18" s="13"/>
      <c r="C18" s="13"/>
      <c r="D18" s="13"/>
      <c r="E18" s="13"/>
      <c r="F18" s="18"/>
      <c r="G18" s="19">
        <f t="shared" si="0"/>
        <v>0</v>
      </c>
      <c r="H18" s="18"/>
      <c r="I18" s="18"/>
      <c r="J18" s="10" t="str">
        <f t="shared" si="1"/>
        <v/>
      </c>
    </row>
    <row r="19" spans="1:10" x14ac:dyDescent="0.2">
      <c r="A19" s="10">
        <v>10</v>
      </c>
      <c r="B19" s="13"/>
      <c r="C19" s="13"/>
      <c r="D19" s="13"/>
      <c r="E19" s="13"/>
      <c r="F19" s="18"/>
      <c r="G19" s="19">
        <f t="shared" si="0"/>
        <v>0</v>
      </c>
      <c r="H19" s="18"/>
      <c r="I19" s="18"/>
      <c r="J19" s="10" t="str">
        <f t="shared" si="1"/>
        <v/>
      </c>
    </row>
    <row r="20" spans="1:10" x14ac:dyDescent="0.2">
      <c r="A20" s="10">
        <v>11</v>
      </c>
      <c r="B20" s="13"/>
      <c r="C20" s="13"/>
      <c r="D20" s="13"/>
      <c r="E20" s="13"/>
      <c r="F20" s="18"/>
      <c r="G20" s="19">
        <f t="shared" si="0"/>
        <v>0</v>
      </c>
      <c r="H20" s="18"/>
      <c r="I20" s="18"/>
      <c r="J20" s="10" t="str">
        <f t="shared" si="1"/>
        <v/>
      </c>
    </row>
    <row r="21" spans="1:10" x14ac:dyDescent="0.2">
      <c r="A21" s="10">
        <v>12</v>
      </c>
      <c r="B21" s="13"/>
      <c r="C21" s="13"/>
      <c r="D21" s="13"/>
      <c r="E21" s="13"/>
      <c r="F21" s="18"/>
      <c r="G21" s="19">
        <f t="shared" si="0"/>
        <v>0</v>
      </c>
      <c r="H21" s="18"/>
      <c r="I21" s="18"/>
      <c r="J21" s="10" t="str">
        <f t="shared" si="1"/>
        <v/>
      </c>
    </row>
    <row r="22" spans="1:10" x14ac:dyDescent="0.2">
      <c r="A22" s="10">
        <v>13</v>
      </c>
      <c r="B22" s="13"/>
      <c r="C22" s="13"/>
      <c r="D22" s="13"/>
      <c r="E22" s="13"/>
      <c r="F22" s="18"/>
      <c r="G22" s="19">
        <f t="shared" si="0"/>
        <v>0</v>
      </c>
      <c r="H22" s="18"/>
      <c r="I22" s="18"/>
      <c r="J22" s="10" t="str">
        <f t="shared" si="1"/>
        <v/>
      </c>
    </row>
    <row r="23" spans="1:10" x14ac:dyDescent="0.2">
      <c r="A23" s="10">
        <v>14</v>
      </c>
      <c r="B23" s="13"/>
      <c r="C23" s="13"/>
      <c r="D23" s="13"/>
      <c r="E23" s="13"/>
      <c r="F23" s="18"/>
      <c r="G23" s="19">
        <f t="shared" si="0"/>
        <v>0</v>
      </c>
      <c r="H23" s="18"/>
      <c r="I23" s="18"/>
      <c r="J23" s="10" t="str">
        <f t="shared" si="1"/>
        <v/>
      </c>
    </row>
    <row r="24" spans="1:10" x14ac:dyDescent="0.2">
      <c r="A24" s="10">
        <v>15</v>
      </c>
      <c r="B24" s="13"/>
      <c r="C24" s="13"/>
      <c r="D24" s="13"/>
      <c r="E24" s="13"/>
      <c r="F24" s="18"/>
      <c r="G24" s="19">
        <f t="shared" si="0"/>
        <v>0</v>
      </c>
      <c r="H24" s="18"/>
      <c r="I24" s="18"/>
      <c r="J24" s="10" t="str">
        <f t="shared" si="1"/>
        <v/>
      </c>
    </row>
    <row r="25" spans="1:10" x14ac:dyDescent="0.2">
      <c r="A25" s="10">
        <v>16</v>
      </c>
      <c r="B25" s="13"/>
      <c r="C25" s="13"/>
      <c r="D25" s="13"/>
      <c r="E25" s="13"/>
      <c r="F25" s="18"/>
      <c r="G25" s="19">
        <f t="shared" si="0"/>
        <v>0</v>
      </c>
      <c r="H25" s="18"/>
      <c r="I25" s="18"/>
      <c r="J25" s="10" t="str">
        <f t="shared" si="1"/>
        <v/>
      </c>
    </row>
    <row r="26" spans="1:10" x14ac:dyDescent="0.2">
      <c r="A26" s="10">
        <v>17</v>
      </c>
      <c r="B26" s="13"/>
      <c r="C26" s="13"/>
      <c r="D26" s="13"/>
      <c r="E26" s="13"/>
      <c r="F26" s="18"/>
      <c r="G26" s="19">
        <f t="shared" si="0"/>
        <v>0</v>
      </c>
      <c r="H26" s="18"/>
      <c r="I26" s="18"/>
      <c r="J26" s="10" t="str">
        <f t="shared" si="1"/>
        <v/>
      </c>
    </row>
    <row r="27" spans="1:10" x14ac:dyDescent="0.2">
      <c r="A27" s="10">
        <v>18</v>
      </c>
      <c r="B27" s="13"/>
      <c r="C27" s="13"/>
      <c r="D27" s="13"/>
      <c r="E27" s="13"/>
      <c r="F27" s="18"/>
      <c r="G27" s="19">
        <f t="shared" si="0"/>
        <v>0</v>
      </c>
      <c r="H27" s="18"/>
      <c r="I27" s="18"/>
      <c r="J27" s="10" t="str">
        <f t="shared" si="1"/>
        <v/>
      </c>
    </row>
    <row r="28" spans="1:10" x14ac:dyDescent="0.2">
      <c r="A28" s="10">
        <v>19</v>
      </c>
      <c r="B28" s="13"/>
      <c r="C28" s="13"/>
      <c r="D28" s="13"/>
      <c r="E28" s="13"/>
      <c r="F28" s="18"/>
      <c r="G28" s="19">
        <f t="shared" si="0"/>
        <v>0</v>
      </c>
      <c r="H28" s="18"/>
      <c r="I28" s="18"/>
      <c r="J28" s="10" t="str">
        <f t="shared" si="1"/>
        <v/>
      </c>
    </row>
    <row r="29" spans="1:10" x14ac:dyDescent="0.2">
      <c r="A29" s="10">
        <v>20</v>
      </c>
      <c r="B29" s="13"/>
      <c r="C29" s="13"/>
      <c r="D29" s="13"/>
      <c r="E29" s="13"/>
      <c r="F29" s="18"/>
      <c r="G29" s="19">
        <f t="shared" si="0"/>
        <v>0</v>
      </c>
      <c r="H29" s="18"/>
      <c r="I29" s="18"/>
      <c r="J29" s="10" t="str">
        <f t="shared" si="1"/>
        <v/>
      </c>
    </row>
    <row r="30" spans="1:10" x14ac:dyDescent="0.2">
      <c r="B30" s="20" t="s">
        <v>50</v>
      </c>
      <c r="C30" s="20"/>
      <c r="D30" s="20"/>
      <c r="E30" s="20"/>
      <c r="F30" s="20"/>
      <c r="G30" s="21">
        <f>SUM(G10:G29)</f>
        <v>0</v>
      </c>
      <c r="H30" s="21">
        <f>SUM(H10:H29)</f>
        <v>0</v>
      </c>
      <c r="I30" s="21">
        <f>SUM(I10:I29)</f>
        <v>0</v>
      </c>
      <c r="J30" s="20"/>
    </row>
    <row r="32" spans="1:10" x14ac:dyDescent="0.2">
      <c r="B32" s="6" t="s">
        <v>51</v>
      </c>
    </row>
    <row r="33" spans="2:7" x14ac:dyDescent="0.2">
      <c r="B33" s="10" t="s">
        <v>52</v>
      </c>
      <c r="C33" s="22">
        <f>G30</f>
        <v>0</v>
      </c>
    </row>
    <row r="34" spans="2:7" x14ac:dyDescent="0.2">
      <c r="B34" s="10" t="s">
        <v>53</v>
      </c>
      <c r="C34" s="22">
        <f>H30</f>
        <v>0</v>
      </c>
    </row>
    <row r="35" spans="2:7" x14ac:dyDescent="0.2">
      <c r="B35" s="10" t="s">
        <v>54</v>
      </c>
      <c r="C35" s="22">
        <f>I30</f>
        <v>0</v>
      </c>
    </row>
    <row r="36" spans="2:7" x14ac:dyDescent="0.2">
      <c r="B36" s="10" t="s">
        <v>55</v>
      </c>
      <c r="C36" s="22">
        <f>MAX(0,G30-$J$3)</f>
        <v>0</v>
      </c>
    </row>
    <row r="37" spans="2:7" x14ac:dyDescent="0.2">
      <c r="B37" s="10" t="s">
        <v>56</v>
      </c>
      <c r="C37" s="22">
        <f>$J$3-H30</f>
        <v>6000000</v>
      </c>
    </row>
    <row r="39" spans="2:7" x14ac:dyDescent="0.2">
      <c r="B39" s="12" t="s">
        <v>57</v>
      </c>
    </row>
    <row r="40" spans="2:7" x14ac:dyDescent="0.2">
      <c r="B40" s="10" t="s">
        <v>58</v>
      </c>
      <c r="C40" s="23" t="str">
        <f>IF(H30&lt;=$J$3,"Cumple","Excede el apoyo")</f>
        <v>Cumple</v>
      </c>
    </row>
    <row r="41" spans="2:7" x14ac:dyDescent="0.2">
      <c r="B41" s="10" t="s">
        <v>59</v>
      </c>
      <c r="C41" s="23" t="str">
        <f>IF(G30=0,"",IF(I30&gt;=C36,"Cumple","Falta aporte del postulante"))</f>
        <v/>
      </c>
    </row>
    <row r="42" spans="2:7" x14ac:dyDescent="0.2">
      <c r="B42" s="10" t="s">
        <v>60</v>
      </c>
      <c r="C42" s="23" t="str">
        <f>IF(COUNTIF(J10:J29,"Revisar")=0,"Cumple","Hay filas por revisar")</f>
        <v>Cumple</v>
      </c>
    </row>
    <row r="44" spans="2:7" x14ac:dyDescent="0.2">
      <c r="B44" s="12" t="s">
        <v>61</v>
      </c>
    </row>
    <row r="45" spans="2:7" ht="90" customHeight="1" x14ac:dyDescent="0.2">
      <c r="B45" s="2"/>
      <c r="C45" s="2"/>
      <c r="D45" s="2"/>
      <c r="E45" s="2"/>
      <c r="F45" s="2"/>
      <c r="G45" s="2"/>
    </row>
    <row r="47" spans="2:7" ht="39.75" customHeight="1" x14ac:dyDescent="0.2">
      <c r="B47" s="1" t="s">
        <v>62</v>
      </c>
      <c r="C47" s="1"/>
      <c r="D47" s="1"/>
      <c r="E47" s="1"/>
      <c r="F47" s="1"/>
      <c r="G47" s="1"/>
    </row>
  </sheetData>
  <mergeCells count="6">
    <mergeCell ref="B47:G47"/>
    <mergeCell ref="C3:G3"/>
    <mergeCell ref="C4:G4"/>
    <mergeCell ref="C5:G5"/>
    <mergeCell ref="C6:G6"/>
    <mergeCell ref="B45:G45"/>
  </mergeCells>
  <dataValidations count="1">
    <dataValidation type="list" allowBlank="1" sqref="C5" xr:uid="{00000000-0002-0000-0100-000001000000}">
      <formula1>"A,B"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100-000000000000}">
          <x14:formula1>
            <xm:f>Listas!$A$2:$A$11</xm:f>
          </x14:formula1>
          <x14:formula2>
            <xm:f>0</xm:f>
          </x14:formula2>
          <xm:sqref>B10:B29</xm:sqref>
        </x14:dataValidation>
        <x14:dataValidation type="list" allowBlank="1" xr:uid="{00000000-0002-0000-0100-000002000000}">
          <x14:formula1>
            <xm:f>Listas!$I$2:$I$7</xm:f>
          </x14:formula1>
          <x14:formula2>
            <xm:f>0</xm:f>
          </x14:formula2>
          <xm:sqref>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6"/>
  <sheetViews>
    <sheetView showGridLines="0" zoomScaleNormal="100" workbookViewId="0"/>
  </sheetViews>
  <sheetFormatPr baseColWidth="10" defaultColWidth="8.6640625" defaultRowHeight="15" x14ac:dyDescent="0.2"/>
  <cols>
    <col min="1" max="1" width="8" customWidth="1"/>
    <col min="2" max="2" width="58" customWidth="1"/>
    <col min="3" max="3" width="24" customWidth="1"/>
    <col min="4" max="4" width="11" customWidth="1"/>
    <col min="5" max="6" width="18" customWidth="1"/>
    <col min="7" max="7" width="22" customWidth="1"/>
    <col min="8" max="9" width="18" customWidth="1"/>
  </cols>
  <sheetData>
    <row r="1" spans="1:9" ht="18" customHeight="1" x14ac:dyDescent="0.2">
      <c r="A1" s="4" t="s">
        <v>63</v>
      </c>
    </row>
    <row r="3" spans="1:9" ht="18" customHeight="1" x14ac:dyDescent="0.2">
      <c r="A3" s="12" t="s">
        <v>64</v>
      </c>
      <c r="E3" s="24">
        <f>'Plan de capitalización'!H30</f>
        <v>0</v>
      </c>
    </row>
    <row r="4" spans="1:9" ht="18" customHeight="1" x14ac:dyDescent="0.2">
      <c r="A4" s="12" t="s">
        <v>65</v>
      </c>
      <c r="E4" s="24">
        <f>'Plan de capitalización'!I30</f>
        <v>0</v>
      </c>
    </row>
    <row r="5" spans="1:9" ht="18" customHeight="1" x14ac:dyDescent="0.2"/>
    <row r="6" spans="1:9" ht="31.5" customHeight="1" x14ac:dyDescent="0.2">
      <c r="A6" s="15" t="s">
        <v>37</v>
      </c>
      <c r="B6" s="15" t="s">
        <v>66</v>
      </c>
      <c r="C6" s="15" t="s">
        <v>67</v>
      </c>
      <c r="D6" s="15" t="s">
        <v>68</v>
      </c>
      <c r="E6" s="15" t="s">
        <v>69</v>
      </c>
      <c r="F6" s="15" t="s">
        <v>70</v>
      </c>
      <c r="G6" s="15" t="s">
        <v>71</v>
      </c>
      <c r="H6" s="15" t="s">
        <v>72</v>
      </c>
      <c r="I6" s="15" t="s">
        <v>73</v>
      </c>
    </row>
    <row r="7" spans="1:9" ht="84" customHeight="1" x14ac:dyDescent="0.2">
      <c r="A7" s="25">
        <v>1</v>
      </c>
      <c r="B7" s="26" t="s">
        <v>74</v>
      </c>
      <c r="C7" s="26" t="s">
        <v>75</v>
      </c>
      <c r="D7" s="27">
        <v>1</v>
      </c>
      <c r="E7" s="28">
        <f>D7*$E$3</f>
        <v>0</v>
      </c>
      <c r="F7" s="29"/>
      <c r="G7" s="29"/>
      <c r="H7" s="29"/>
      <c r="I7" s="28">
        <f>E7-F7</f>
        <v>0</v>
      </c>
    </row>
    <row r="8" spans="1:9" x14ac:dyDescent="0.2">
      <c r="B8" s="20" t="s">
        <v>76</v>
      </c>
      <c r="C8" s="20"/>
      <c r="D8" s="30">
        <f t="shared" ref="D8:I8" si="0">SUM(D7:D7)</f>
        <v>1</v>
      </c>
      <c r="E8" s="21">
        <f t="shared" si="0"/>
        <v>0</v>
      </c>
      <c r="F8" s="21">
        <f t="shared" si="0"/>
        <v>0</v>
      </c>
      <c r="G8" s="21">
        <f t="shared" si="0"/>
        <v>0</v>
      </c>
      <c r="H8" s="21">
        <f t="shared" si="0"/>
        <v>0</v>
      </c>
      <c r="I8" s="21">
        <f t="shared" si="0"/>
        <v>0</v>
      </c>
    </row>
    <row r="10" spans="1:9" x14ac:dyDescent="0.2">
      <c r="A10" s="6" t="s">
        <v>77</v>
      </c>
    </row>
    <row r="11" spans="1:9" x14ac:dyDescent="0.2">
      <c r="A11" s="10" t="s">
        <v>78</v>
      </c>
      <c r="E11" s="31" t="str">
        <f>IF(E3=0,"",F8/E3)</f>
        <v/>
      </c>
    </row>
    <row r="12" spans="1:9" x14ac:dyDescent="0.2">
      <c r="A12" s="10" t="s">
        <v>79</v>
      </c>
      <c r="E12" s="31" t="str">
        <f>IF(F8=0,"",G8/F8)</f>
        <v/>
      </c>
    </row>
    <row r="13" spans="1:9" x14ac:dyDescent="0.2">
      <c r="A13" s="10" t="s">
        <v>80</v>
      </c>
      <c r="E13" s="31" t="str">
        <f>IF(E4=0,"",H8/E4)</f>
        <v/>
      </c>
    </row>
    <row r="14" spans="1:9" x14ac:dyDescent="0.2">
      <c r="A14" s="10" t="s">
        <v>81</v>
      </c>
      <c r="E14" s="32">
        <f>E8-F8</f>
        <v>0</v>
      </c>
    </row>
    <row r="16" spans="1:9" x14ac:dyDescent="0.2">
      <c r="A16" s="5" t="s">
        <v>82</v>
      </c>
    </row>
  </sheetData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8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8.6640625" defaultRowHeight="15" x14ac:dyDescent="0.2"/>
  <cols>
    <col min="1" max="1" width="5" customWidth="1"/>
    <col min="2" max="2" width="46" customWidth="1"/>
    <col min="3" max="7" width="18" customWidth="1"/>
    <col min="8" max="8" width="13" customWidth="1"/>
    <col min="9" max="9" width="14" customWidth="1"/>
    <col min="10" max="10" width="18" customWidth="1"/>
  </cols>
  <sheetData>
    <row r="1" spans="1:10" ht="18" customHeight="1" x14ac:dyDescent="0.2">
      <c r="A1" s="4" t="s">
        <v>83</v>
      </c>
    </row>
    <row r="2" spans="1:10" x14ac:dyDescent="0.2">
      <c r="A2" s="5" t="s">
        <v>84</v>
      </c>
    </row>
    <row r="4" spans="1:10" ht="45.75" customHeight="1" x14ac:dyDescent="0.2">
      <c r="A4" s="15" t="s">
        <v>37</v>
      </c>
      <c r="B4" s="15" t="s">
        <v>38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</row>
    <row r="5" spans="1:10" x14ac:dyDescent="0.2">
      <c r="A5" s="10">
        <v>1</v>
      </c>
      <c r="B5" s="11" t="str">
        <f>Listas!A2</f>
        <v>1. Equipos y maquinaria menor</v>
      </c>
      <c r="C5" s="19">
        <f>SUMIF('Plan de capitalización'!$B$10:$B$29,$B5,'Plan de capitalización'!$H$10:$H$29)</f>
        <v>0</v>
      </c>
      <c r="D5" s="19">
        <f>SUMIF('Plan de capitalización'!$B$10:$B$29,$B5,'Plan de capitalización'!$I$10:$I$29)</f>
        <v>0</v>
      </c>
      <c r="E5" s="18"/>
      <c r="F5" s="18"/>
      <c r="G5" s="18"/>
      <c r="H5" s="33" t="str">
        <f t="shared" ref="H5:H15" si="0">IF(C5=0,"",F5/C5)</f>
        <v/>
      </c>
      <c r="I5" s="33" t="str">
        <f t="shared" ref="I5:I15" si="1">IF(D5=0,"",G5/D5)</f>
        <v/>
      </c>
      <c r="J5" s="19">
        <f t="shared" ref="J5:J14" si="2">C5-F5</f>
        <v>0</v>
      </c>
    </row>
    <row r="6" spans="1:10" x14ac:dyDescent="0.2">
      <c r="A6" s="10">
        <v>2</v>
      </c>
      <c r="B6" s="11" t="str">
        <f>Listas!A3</f>
        <v>2. Herramientas y utensilios</v>
      </c>
      <c r="C6" s="19">
        <f>SUMIF('Plan de capitalización'!$B$10:$B$29,$B6,'Plan de capitalización'!$H$10:$H$29)</f>
        <v>0</v>
      </c>
      <c r="D6" s="19">
        <f>SUMIF('Plan de capitalización'!$B$10:$B$29,$B6,'Plan de capitalización'!$I$10:$I$29)</f>
        <v>0</v>
      </c>
      <c r="E6" s="18"/>
      <c r="F6" s="18"/>
      <c r="G6" s="18"/>
      <c r="H6" s="33" t="str">
        <f t="shared" si="0"/>
        <v/>
      </c>
      <c r="I6" s="33" t="str">
        <f t="shared" si="1"/>
        <v/>
      </c>
      <c r="J6" s="19">
        <f t="shared" si="2"/>
        <v>0</v>
      </c>
    </row>
    <row r="7" spans="1:10" x14ac:dyDescent="0.2">
      <c r="A7" s="10">
        <v>3</v>
      </c>
      <c r="B7" s="11" t="str">
        <f>Listas!A4</f>
        <v>3. Mobiliario y exhibición</v>
      </c>
      <c r="C7" s="19">
        <f>SUMIF('Plan de capitalización'!$B$10:$B$29,$B7,'Plan de capitalización'!$H$10:$H$29)</f>
        <v>0</v>
      </c>
      <c r="D7" s="19">
        <f>SUMIF('Plan de capitalización'!$B$10:$B$29,$B7,'Plan de capitalización'!$I$10:$I$29)</f>
        <v>0</v>
      </c>
      <c r="E7" s="18"/>
      <c r="F7" s="18"/>
      <c r="G7" s="18"/>
      <c r="H7" s="33" t="str">
        <f t="shared" si="0"/>
        <v/>
      </c>
      <c r="I7" s="33" t="str">
        <f t="shared" si="1"/>
        <v/>
      </c>
      <c r="J7" s="19">
        <f t="shared" si="2"/>
        <v>0</v>
      </c>
    </row>
    <row r="8" spans="1:10" x14ac:dyDescent="0.2">
      <c r="A8" s="10">
        <v>4</v>
      </c>
      <c r="B8" s="11" t="str">
        <f>Listas!A5</f>
        <v>4. Materiales y dotación productiva</v>
      </c>
      <c r="C8" s="19">
        <f>SUMIF('Plan de capitalización'!$B$10:$B$29,$B8,'Plan de capitalización'!$H$10:$H$29)</f>
        <v>0</v>
      </c>
      <c r="D8" s="19">
        <f>SUMIF('Plan de capitalización'!$B$10:$B$29,$B8,'Plan de capitalización'!$I$10:$I$29)</f>
        <v>0</v>
      </c>
      <c r="E8" s="18"/>
      <c r="F8" s="18"/>
      <c r="G8" s="18"/>
      <c r="H8" s="33" t="str">
        <f t="shared" si="0"/>
        <v/>
      </c>
      <c r="I8" s="33" t="str">
        <f t="shared" si="1"/>
        <v/>
      </c>
      <c r="J8" s="19">
        <f t="shared" si="2"/>
        <v>0</v>
      </c>
    </row>
    <row r="9" spans="1:10" x14ac:dyDescent="0.2">
      <c r="A9" s="10">
        <v>5</v>
      </c>
      <c r="B9" s="11" t="str">
        <f>Listas!A6</f>
        <v>5. Empaques e imagen del producto</v>
      </c>
      <c r="C9" s="19">
        <f>SUMIF('Plan de capitalización'!$B$10:$B$29,$B9,'Plan de capitalización'!$H$10:$H$29)</f>
        <v>0</v>
      </c>
      <c r="D9" s="19">
        <f>SUMIF('Plan de capitalización'!$B$10:$B$29,$B9,'Plan de capitalización'!$I$10:$I$29)</f>
        <v>0</v>
      </c>
      <c r="E9" s="18"/>
      <c r="F9" s="18"/>
      <c r="G9" s="18"/>
      <c r="H9" s="33" t="str">
        <f t="shared" si="0"/>
        <v/>
      </c>
      <c r="I9" s="33" t="str">
        <f t="shared" si="1"/>
        <v/>
      </c>
      <c r="J9" s="19">
        <f t="shared" si="2"/>
        <v>0</v>
      </c>
    </row>
    <row r="10" spans="1:10" x14ac:dyDescent="0.2">
      <c r="A10" s="10">
        <v>6</v>
      </c>
      <c r="B10" s="11" t="str">
        <f>Listas!A7</f>
        <v>6. Dotación de seguridad y protección</v>
      </c>
      <c r="C10" s="19">
        <f>SUMIF('Plan de capitalización'!$B$10:$B$29,$B10,'Plan de capitalización'!$H$10:$H$29)</f>
        <v>0</v>
      </c>
      <c r="D10" s="19">
        <f>SUMIF('Plan de capitalización'!$B$10:$B$29,$B10,'Plan de capitalización'!$I$10:$I$29)</f>
        <v>0</v>
      </c>
      <c r="E10" s="18"/>
      <c r="F10" s="18"/>
      <c r="G10" s="18"/>
      <c r="H10" s="33" t="str">
        <f t="shared" si="0"/>
        <v/>
      </c>
      <c r="I10" s="33" t="str">
        <f t="shared" si="1"/>
        <v/>
      </c>
      <c r="J10" s="19">
        <f t="shared" si="2"/>
        <v>0</v>
      </c>
    </row>
    <row r="11" spans="1:10" x14ac:dyDescent="0.2">
      <c r="A11" s="10">
        <v>7</v>
      </c>
      <c r="B11" s="11" t="str">
        <f>Listas!A8</f>
        <v>7. Certificación o proceso de habilitación (perfil B)</v>
      </c>
      <c r="C11" s="19">
        <f>SUMIF('Plan de capitalización'!$B$10:$B$29,$B11,'Plan de capitalización'!$H$10:$H$29)</f>
        <v>0</v>
      </c>
      <c r="D11" s="19">
        <f>SUMIF('Plan de capitalización'!$B$10:$B$29,$B11,'Plan de capitalización'!$I$10:$I$29)</f>
        <v>0</v>
      </c>
      <c r="E11" s="18"/>
      <c r="F11" s="18"/>
      <c r="G11" s="18"/>
      <c r="H11" s="33" t="str">
        <f t="shared" si="0"/>
        <v/>
      </c>
      <c r="I11" s="33" t="str">
        <f t="shared" si="1"/>
        <v/>
      </c>
      <c r="J11" s="19">
        <f t="shared" si="2"/>
        <v>0</v>
      </c>
    </row>
    <row r="12" spans="1:10" x14ac:dyDescent="0.2">
      <c r="A12" s="10">
        <v>8</v>
      </c>
      <c r="B12" s="11" t="str">
        <f>Listas!A9</f>
        <v>8. Otros (explique en la descripción)</v>
      </c>
      <c r="C12" s="19">
        <f>SUMIF('Plan de capitalización'!$B$10:$B$29,$B12,'Plan de capitalización'!$H$10:$H$29)</f>
        <v>0</v>
      </c>
      <c r="D12" s="19">
        <f>SUMIF('Plan de capitalización'!$B$10:$B$29,$B12,'Plan de capitalización'!$I$10:$I$29)</f>
        <v>0</v>
      </c>
      <c r="E12" s="18"/>
      <c r="F12" s="18"/>
      <c r="G12" s="18"/>
      <c r="H12" s="33" t="str">
        <f t="shared" si="0"/>
        <v/>
      </c>
      <c r="I12" s="33" t="str">
        <f t="shared" si="1"/>
        <v/>
      </c>
      <c r="J12" s="19">
        <f t="shared" si="2"/>
        <v>0</v>
      </c>
    </row>
    <row r="13" spans="1:10" x14ac:dyDescent="0.2">
      <c r="A13" s="10">
        <v>9</v>
      </c>
      <c r="B13" s="11" t="str">
        <f>Listas!A10</f>
        <v>9. Aporte del postulante: en dinero</v>
      </c>
      <c r="C13" s="19">
        <f>SUMIF('Plan de capitalización'!$B$10:$B$29,$B13,'Plan de capitalización'!$H$10:$H$29)</f>
        <v>0</v>
      </c>
      <c r="D13" s="19">
        <f>SUMIF('Plan de capitalización'!$B$10:$B$29,$B13,'Plan de capitalización'!$I$10:$I$29)</f>
        <v>0</v>
      </c>
      <c r="E13" s="18"/>
      <c r="F13" s="18"/>
      <c r="G13" s="18"/>
      <c r="H13" s="33" t="str">
        <f t="shared" si="0"/>
        <v/>
      </c>
      <c r="I13" s="33" t="str">
        <f t="shared" si="1"/>
        <v/>
      </c>
      <c r="J13" s="19">
        <f t="shared" si="2"/>
        <v>0</v>
      </c>
    </row>
    <row r="14" spans="1:10" x14ac:dyDescent="0.2">
      <c r="A14" s="10">
        <v>10</v>
      </c>
      <c r="B14" s="11" t="str">
        <f>Listas!A11</f>
        <v>10. Aporte del postulante: en especie</v>
      </c>
      <c r="C14" s="19">
        <f>SUMIF('Plan de capitalización'!$B$10:$B$29,$B14,'Plan de capitalización'!$H$10:$H$29)</f>
        <v>0</v>
      </c>
      <c r="D14" s="19">
        <f>SUMIF('Plan de capitalización'!$B$10:$B$29,$B14,'Plan de capitalización'!$I$10:$I$29)</f>
        <v>0</v>
      </c>
      <c r="E14" s="18"/>
      <c r="F14" s="18"/>
      <c r="G14" s="18"/>
      <c r="H14" s="33" t="str">
        <f t="shared" si="0"/>
        <v/>
      </c>
      <c r="I14" s="33" t="str">
        <f t="shared" si="1"/>
        <v/>
      </c>
      <c r="J14" s="19">
        <f t="shared" si="2"/>
        <v>0</v>
      </c>
    </row>
    <row r="15" spans="1:10" x14ac:dyDescent="0.2">
      <c r="B15" s="20" t="s">
        <v>76</v>
      </c>
      <c r="C15" s="21">
        <f>SUM(C5:C14)</f>
        <v>0</v>
      </c>
      <c r="D15" s="21">
        <f>SUM(D5:D14)</f>
        <v>0</v>
      </c>
      <c r="E15" s="21">
        <f>SUM(E5:E14)</f>
        <v>0</v>
      </c>
      <c r="F15" s="21">
        <f>SUM(F5:F14)</f>
        <v>0</v>
      </c>
      <c r="G15" s="21">
        <f>SUM(G5:G14)</f>
        <v>0</v>
      </c>
      <c r="H15" s="34" t="str">
        <f t="shared" si="0"/>
        <v/>
      </c>
      <c r="I15" s="34" t="str">
        <f t="shared" si="1"/>
        <v/>
      </c>
      <c r="J15" s="21">
        <f>SUM(J5:J14)</f>
        <v>0</v>
      </c>
    </row>
    <row r="17" spans="1:8" x14ac:dyDescent="0.2">
      <c r="A17" s="10" t="s">
        <v>93</v>
      </c>
      <c r="H17" s="12" t="str">
        <f>IF(ROUND(C15-'Plan de capitalización'!H30,0)=0,"Cumple","Revisar")</f>
        <v>Cumple</v>
      </c>
    </row>
    <row r="18" spans="1:8" x14ac:dyDescent="0.2">
      <c r="A18" s="10" t="s">
        <v>94</v>
      </c>
      <c r="H18" s="31" t="str">
        <f>IF(C15=0,"",E15/C15)</f>
        <v/>
      </c>
    </row>
  </sheetData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3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6640625" defaultRowHeight="15" x14ac:dyDescent="0.2"/>
  <cols>
    <col min="1" max="1" width="5" customWidth="1"/>
    <col min="2" max="2" width="44" customWidth="1"/>
    <col min="3" max="3" width="18" customWidth="1"/>
    <col min="4" max="4" width="44" customWidth="1"/>
    <col min="5" max="5" width="18" customWidth="1"/>
    <col min="6" max="7" width="24" customWidth="1"/>
  </cols>
  <sheetData>
    <row r="1" spans="1:7" ht="18" x14ac:dyDescent="0.2">
      <c r="A1" s="4" t="s">
        <v>95</v>
      </c>
    </row>
    <row r="2" spans="1:7" x14ac:dyDescent="0.2">
      <c r="A2" s="5" t="s">
        <v>96</v>
      </c>
    </row>
    <row r="4" spans="1:7" ht="31.5" customHeight="1" x14ac:dyDescent="0.2">
      <c r="A4" s="15" t="s">
        <v>37</v>
      </c>
      <c r="B4" s="15" t="s">
        <v>97</v>
      </c>
      <c r="C4" s="15" t="s">
        <v>98</v>
      </c>
      <c r="D4" s="15" t="s">
        <v>99</v>
      </c>
      <c r="E4" s="15" t="s">
        <v>100</v>
      </c>
      <c r="F4" s="15" t="s">
        <v>101</v>
      </c>
      <c r="G4" s="15" t="s">
        <v>102</v>
      </c>
    </row>
    <row r="5" spans="1:7" x14ac:dyDescent="0.2">
      <c r="A5" s="16" t="s">
        <v>47</v>
      </c>
      <c r="B5" s="16" t="s">
        <v>103</v>
      </c>
      <c r="C5" s="16" t="s">
        <v>104</v>
      </c>
      <c r="D5" s="16" t="s">
        <v>105</v>
      </c>
      <c r="E5" s="16" t="s">
        <v>106</v>
      </c>
      <c r="F5" s="16" t="s">
        <v>107</v>
      </c>
      <c r="G5" s="16"/>
    </row>
    <row r="6" spans="1:7" x14ac:dyDescent="0.2">
      <c r="A6" s="10">
        <v>1</v>
      </c>
      <c r="B6" s="13"/>
      <c r="C6" s="13"/>
      <c r="D6" s="13"/>
      <c r="E6" s="13"/>
      <c r="F6" s="13"/>
      <c r="G6" s="13"/>
    </row>
    <row r="7" spans="1:7" x14ac:dyDescent="0.2">
      <c r="A7" s="10">
        <v>2</v>
      </c>
      <c r="B7" s="13"/>
      <c r="C7" s="13"/>
      <c r="D7" s="13"/>
      <c r="E7" s="13"/>
      <c r="F7" s="13"/>
      <c r="G7" s="13"/>
    </row>
    <row r="8" spans="1:7" x14ac:dyDescent="0.2">
      <c r="A8" s="10">
        <v>3</v>
      </c>
      <c r="B8" s="13"/>
      <c r="C8" s="13"/>
      <c r="D8" s="13"/>
      <c r="E8" s="13"/>
      <c r="F8" s="13"/>
      <c r="G8" s="13"/>
    </row>
    <row r="9" spans="1:7" x14ac:dyDescent="0.2">
      <c r="A9" s="10">
        <v>4</v>
      </c>
      <c r="B9" s="13"/>
      <c r="C9" s="13"/>
      <c r="D9" s="13"/>
      <c r="E9" s="13"/>
      <c r="F9" s="13"/>
      <c r="G9" s="13"/>
    </row>
    <row r="10" spans="1:7" x14ac:dyDescent="0.2">
      <c r="A10" s="10">
        <v>5</v>
      </c>
      <c r="B10" s="13"/>
      <c r="C10" s="13"/>
      <c r="D10" s="13"/>
      <c r="E10" s="13"/>
      <c r="F10" s="13"/>
      <c r="G10" s="13"/>
    </row>
    <row r="11" spans="1:7" x14ac:dyDescent="0.2">
      <c r="A11" s="10">
        <v>6</v>
      </c>
      <c r="B11" s="13"/>
      <c r="C11" s="13"/>
      <c r="D11" s="13"/>
      <c r="E11" s="13"/>
      <c r="F11" s="13"/>
      <c r="G11" s="13"/>
    </row>
    <row r="12" spans="1:7" x14ac:dyDescent="0.2">
      <c r="A12" s="10">
        <v>7</v>
      </c>
      <c r="B12" s="13"/>
      <c r="C12" s="13"/>
      <c r="D12" s="13"/>
      <c r="E12" s="13"/>
      <c r="F12" s="13"/>
      <c r="G12" s="13"/>
    </row>
    <row r="13" spans="1:7" x14ac:dyDescent="0.2">
      <c r="A13" s="10">
        <v>8</v>
      </c>
      <c r="B13" s="13"/>
      <c r="C13" s="13"/>
      <c r="D13" s="13"/>
      <c r="E13" s="13"/>
      <c r="F13" s="13"/>
      <c r="G13" s="13"/>
    </row>
    <row r="14" spans="1:7" x14ac:dyDescent="0.2">
      <c r="A14" s="10">
        <v>9</v>
      </c>
      <c r="B14" s="13"/>
      <c r="C14" s="13"/>
      <c r="D14" s="13"/>
      <c r="E14" s="13"/>
      <c r="F14" s="13"/>
      <c r="G14" s="13"/>
    </row>
    <row r="15" spans="1:7" x14ac:dyDescent="0.2">
      <c r="A15" s="10">
        <v>10</v>
      </c>
      <c r="B15" s="13"/>
      <c r="C15" s="13"/>
      <c r="D15" s="13"/>
      <c r="E15" s="13"/>
      <c r="F15" s="13"/>
      <c r="G15" s="13"/>
    </row>
    <row r="17" spans="2:3" x14ac:dyDescent="0.2">
      <c r="B17" s="6" t="s">
        <v>108</v>
      </c>
    </row>
    <row r="18" spans="2:3" x14ac:dyDescent="0.2">
      <c r="B18" s="10" t="s">
        <v>109</v>
      </c>
      <c r="C18" s="35">
        <f>COUNTA(B6:B15)</f>
        <v>0</v>
      </c>
    </row>
    <row r="19" spans="2:3" x14ac:dyDescent="0.2">
      <c r="B19" s="10" t="s">
        <v>110</v>
      </c>
      <c r="C19" s="35">
        <f>COUNTIF(F6:F15,"Obtenido")+COUNTIF(F6:F15,"En trámite (radicado)")</f>
        <v>0</v>
      </c>
    </row>
    <row r="20" spans="2:3" x14ac:dyDescent="0.2">
      <c r="B20" s="10" t="s">
        <v>111</v>
      </c>
      <c r="C20" s="35">
        <f>COUNTIF(G6:G15,"Obtenido")+COUNTIF(G6:G15,"En trámite (radicado)")</f>
        <v>0</v>
      </c>
    </row>
    <row r="21" spans="2:3" x14ac:dyDescent="0.2">
      <c r="B21" s="10" t="s">
        <v>112</v>
      </c>
      <c r="C21" s="36" t="str">
        <f>IF(C18=0,"",C20/C18)</f>
        <v/>
      </c>
    </row>
    <row r="23" spans="2:3" x14ac:dyDescent="0.2">
      <c r="B23" s="5" t="s">
        <v>113</v>
      </c>
    </row>
  </sheetData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400-000000000000}">
          <x14:formula1>
            <xm:f>Listas!$C$2:$C$10</xm:f>
          </x14:formula1>
          <x14:formula2>
            <xm:f>0</xm:f>
          </x14:formula2>
          <xm:sqref>B6:B15</xm:sqref>
        </x14:dataValidation>
        <x14:dataValidation type="list" allowBlank="1" xr:uid="{00000000-0002-0000-0400-000001000000}">
          <x14:formula1>
            <xm:f>Listas!$G$2:$G$4</xm:f>
          </x14:formula1>
          <x14:formula2>
            <xm:f>0</xm:f>
          </x14:formula2>
          <xm:sqref>C6:C15</xm:sqref>
        </x14:dataValidation>
        <x14:dataValidation type="list" allowBlank="1" xr:uid="{00000000-0002-0000-0400-000002000000}">
          <x14:formula1>
            <xm:f>Listas!$E$2:$E$5</xm:f>
          </x14:formula1>
          <x14:formula2>
            <xm:f>0</xm:f>
          </x14:formula2>
          <xm:sqref>F6:G15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1"/>
  <sheetViews>
    <sheetView zoomScaleNormal="100" workbookViewId="0"/>
  </sheetViews>
  <sheetFormatPr baseColWidth="10" defaultColWidth="8.6640625" defaultRowHeight="15" x14ac:dyDescent="0.2"/>
  <cols>
    <col min="1" max="1" width="46" customWidth="1"/>
    <col min="3" max="3" width="46" customWidth="1"/>
    <col min="5" max="5" width="26" customWidth="1"/>
    <col min="7" max="7" width="16" customWidth="1"/>
  </cols>
  <sheetData>
    <row r="1" spans="1:9" x14ac:dyDescent="0.2">
      <c r="A1" s="37" t="s">
        <v>114</v>
      </c>
      <c r="C1" s="37" t="s">
        <v>115</v>
      </c>
      <c r="E1" s="37" t="s">
        <v>116</v>
      </c>
      <c r="G1" s="37" t="s">
        <v>98</v>
      </c>
      <c r="I1" s="37" t="s">
        <v>117</v>
      </c>
    </row>
    <row r="2" spans="1:9" x14ac:dyDescent="0.2">
      <c r="A2" s="10" t="s">
        <v>48</v>
      </c>
      <c r="C2" s="10" t="s">
        <v>118</v>
      </c>
      <c r="E2" s="10" t="s">
        <v>119</v>
      </c>
      <c r="G2" s="10" t="s">
        <v>120</v>
      </c>
      <c r="I2" s="10" t="s">
        <v>121</v>
      </c>
    </row>
    <row r="3" spans="1:9" x14ac:dyDescent="0.2">
      <c r="A3" s="10" t="s">
        <v>122</v>
      </c>
      <c r="C3" s="10" t="s">
        <v>123</v>
      </c>
      <c r="E3" s="10" t="s">
        <v>107</v>
      </c>
      <c r="G3" s="10" t="s">
        <v>124</v>
      </c>
      <c r="I3" s="10" t="s">
        <v>125</v>
      </c>
    </row>
    <row r="4" spans="1:9" x14ac:dyDescent="0.2">
      <c r="A4" s="10" t="s">
        <v>126</v>
      </c>
      <c r="C4" s="10" t="s">
        <v>127</v>
      </c>
      <c r="E4" s="10" t="s">
        <v>128</v>
      </c>
      <c r="G4" s="10" t="s">
        <v>104</v>
      </c>
      <c r="I4" s="10" t="s">
        <v>129</v>
      </c>
    </row>
    <row r="5" spans="1:9" x14ac:dyDescent="0.2">
      <c r="A5" s="10" t="s">
        <v>130</v>
      </c>
      <c r="C5" s="10" t="s">
        <v>131</v>
      </c>
      <c r="E5" s="10" t="s">
        <v>132</v>
      </c>
      <c r="I5" s="10" t="s">
        <v>133</v>
      </c>
    </row>
    <row r="6" spans="1:9" x14ac:dyDescent="0.2">
      <c r="A6" s="10" t="s">
        <v>134</v>
      </c>
      <c r="C6" s="10" t="s">
        <v>135</v>
      </c>
      <c r="I6" s="10" t="s">
        <v>136</v>
      </c>
    </row>
    <row r="7" spans="1:9" x14ac:dyDescent="0.2">
      <c r="A7" s="10" t="s">
        <v>137</v>
      </c>
      <c r="C7" s="10" t="s">
        <v>138</v>
      </c>
      <c r="I7" s="10" t="s">
        <v>139</v>
      </c>
    </row>
    <row r="8" spans="1:9" x14ac:dyDescent="0.2">
      <c r="A8" s="10" t="s">
        <v>140</v>
      </c>
      <c r="C8" s="10" t="s">
        <v>103</v>
      </c>
    </row>
    <row r="9" spans="1:9" x14ac:dyDescent="0.2">
      <c r="A9" s="10" t="s">
        <v>141</v>
      </c>
      <c r="C9" s="10" t="s">
        <v>142</v>
      </c>
    </row>
    <row r="10" spans="1:9" x14ac:dyDescent="0.2">
      <c r="A10" s="10" t="s">
        <v>143</v>
      </c>
      <c r="C10" s="10" t="s">
        <v>144</v>
      </c>
    </row>
    <row r="11" spans="1:9" x14ac:dyDescent="0.2">
      <c r="A11" s="10" t="s">
        <v>145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Instrucciones</vt:lpstr>
      <vt:lpstr>Plan de capitalización</vt:lpstr>
      <vt:lpstr>Entrega del apoyo</vt:lpstr>
      <vt:lpstr>Ejecución</vt:lpstr>
      <vt:lpstr>Brechas de habilitación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Guillermo Pattigno Orozco</cp:lastModifiedBy>
  <cp:revision>0</cp:revision>
  <dcterms:created xsi:type="dcterms:W3CDTF">2026-10-07T01:20:41Z</dcterms:created>
  <dcterms:modified xsi:type="dcterms:W3CDTF">2026-10-07T01:27:01Z</dcterms:modified>
  <dc:language>en-US</dc:language>
</cp:coreProperties>
</file>